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<sst xmlns="http://schemas.openxmlformats.org/spreadsheetml/2006/main" count="1372" uniqueCount="236">
  <si>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</si>
  <si>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</si>
  <si>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</si>
  <si>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</si>
  <si>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</si>
  <si>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</si>
  <si>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</si>
  <si>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</si>
  <si>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</si>
  <si>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</si>
  <si>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</si>
  <si>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</si>
  <si>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</si>
  <si>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</si>
  <si>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</si>
  <si>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</si>
  <si>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</si>
  <si>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</si>
  <si>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</si>
  <si>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</si>
  <si>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</si>
  <si>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</si>
  <si>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</si>
  <si>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</si>
  <si>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</si>
  <si>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</si>
  <si>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</si>
  <si>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</si>
  <si>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</si>
  <si>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</si>
  <si>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</si>
  <si>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</si>
  <si>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</si>
  <si>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</si>
  <si>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</si>
  <si>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</si>
  <si>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</si>
  <si>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</si>
  <si>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</si>
  <si>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</si>
  <si>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</si>
  <si>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</si>
  <si>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</si>
  <si>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</si>
  <si>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</si>
  <si>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</si>
  <si>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</si>
  <si>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</si>
  <si>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</si>
  <si>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</si>
  <si>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</si>
  <si>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</si>
  <si>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</si>
  <si>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</si>
  <si>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</si>
  <si>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</si>
  <si>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</si>
  <si>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</si>
  <si>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</si>
  <si>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</si>
  <si>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</si>
  <si>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</si>
  <si>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</si>
  <si>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</si>
  <si>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</si>
  <si>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</si>
  <si>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</si>
  <si>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</si>
  <si>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</si>
  <si>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</si>
  <si>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</si>
  <si>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</si>
  <si>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</si>
  <si>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</si>
  <si>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</si>
  <si>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</si>
  <si>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</si>
  <si>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</si>
  <si>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</si>
  <si>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</si>
  <si>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</si>
  <si>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</si>
  <si>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</si>
  <si>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</si>
  <si>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</si>
  <si>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</si>
  <si>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</si>
  <si>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</si>
  <si>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</si>
  <si>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</si>
  <si>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</si>
  <si>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</si>
  <si>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</si>
  <si>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</si>
  <si>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</si>
  <si>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</si>
  <si>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</si>
  <si>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</si>
  <si>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</si>
  <si>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</si>
  <si>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</si>
  <si>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</si>
  <si>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</si>
  <si>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</si>
  <si>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</si>
  <si>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</si>
  <si>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</si>
  <si>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</si>
  <si>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</si>
  <si>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</si>
  <si>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</si>
  <si>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</si>
  <si>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</si>
  <si>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</si>
  <si>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</si>
  <si>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</si>
  <si>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</si>
  <si>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</si>
  <si>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</si>
  <si>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</si>
  <si>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</si>
  <si>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</si>
  <si>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</si>
  <si>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</si>
  <si>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</si>
  <si>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</si>
  <si>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</si>
  <si>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</si>
  <si>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</si>
  <si>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</si>
  <si>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</si>
  <si>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</si>
  <si>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</si>
  <si>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</si>
  <si>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</si>
  <si>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</si>
  <si>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</si>
  <si>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</si>
  <si>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</si>
  <si>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</si>
  <si>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</si>
  <si>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</si>
  <si>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</si>
  <si>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</si>
  <si>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</si>
  <si>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</si>
  <si>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</si>
  <si>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</si>
  <si>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</si>
  <si>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</si>
  <si>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</si>
  <si>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</si>
  <si>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</si>
  <si>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</si>
  <si>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</si>
  <si>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</si>
  <si>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</si>
  <si>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</si>
  <si>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</si>
  <si>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</si>
  <si>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</si>
  <si>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</si>
  <si>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</si>
  <si>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</si>
  <si>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</si>
  <si>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</si>
  <si>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</si>
  <si>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</si>
  <si>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</si>
  <si>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</si>
  <si>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</si>
  <si>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</si>
  <si>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</si>
  <si>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</si>
  <si>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</si>
  <si>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</si>
  <si>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</si>
  <si>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</si>
  <si>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</si>
  <si>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</si>
  <si>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</si>
  <si>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</si>
  <si>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</si>
  <si>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</si>
  <si>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</si>
  <si>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</si>
  <si>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</si>
  <si>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</si>
  <si>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</si>
  <si>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</si>
  <si>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</si>
  <si>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</si>
  <si>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</si>
  <si>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</si>
  <si>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</si>
  <si>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</si>
  <si>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</si>
  <si>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</si>
  <si>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</si>
  <si>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</si>
  <si>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</si>
  <si>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</si>
  <si>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</si>
  <si>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</si>
  <si>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</si>
  <si>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</si>
  <si>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</si>
  <si>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</si>
  <si>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</si>
  <si>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</si>
  <si>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</si>
  <si>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</si>
  <si>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</si>
  <si>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</si>
  <si>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</si>
  <si>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</si>
  <si>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</si>
  <si>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</si>
  <si>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</si>
  <si>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</si>
  <si>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</si>
  <si>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</si>
  <si>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</si>
  <si>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</si>
  <si>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</si>
  <si>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</si>
  <si>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</si>
  <si>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</si>
  <si>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</si>
  <si>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</si>
  <si>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</si>
  <si>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</si>
  <si>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</si>
  <si>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</si>
  <si>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30.08.2017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</si>
  <si>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 29</t>
    </r>
    <r>
      <rPr>
        <b/>
        <sz val="10"/>
        <color indexed="10"/>
        <rFont val="Times New Roman"/>
        <family val="1"/>
      </rPr>
      <t xml:space="preserve">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</si>
</sst>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14.17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6" sqref="D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230</v>
      </c>
      <c r="O3" s="312" t="s">
        <v>231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227</v>
      </c>
      <c r="F4" s="319" t="s">
        <v>33</v>
      </c>
      <c r="G4" s="321" t="s">
        <v>228</v>
      </c>
      <c r="H4" s="310" t="s">
        <v>229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235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232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820712.96</v>
      </c>
      <c r="G8" s="151">
        <f>#N/A</f>
        <v>-114594.34999999998</v>
      </c>
      <c r="H8" s="152">
        <f>F8/E8*100</f>
        <v>97.03264274580427</v>
      </c>
      <c r="I8" s="153">
        <f>F8-D8</f>
        <v>-477738.14000000013</v>
      </c>
      <c r="J8" s="153">
        <f>F8/D8*100</f>
        <v>63.20707495261084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95140.19</v>
      </c>
      <c r="P8" s="151">
        <f>O8-N8</f>
        <v>-23330.809999999998</v>
      </c>
      <c r="Q8" s="151">
        <f>O8/N8*100</f>
        <v>80.30673329337982</v>
      </c>
      <c r="R8" s="15">
        <f>R9+R15+R18+R19+R23</f>
        <v>102514</v>
      </c>
      <c r="S8" s="15">
        <f>O8-R8</f>
        <v>-7373.809999999998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471751.4</v>
      </c>
      <c r="G9" s="150">
        <f>F9-E9</f>
        <v>-9488.599999999977</v>
      </c>
      <c r="H9" s="157">
        <f>F9/E9*100</f>
        <v>98.02830188679246</v>
      </c>
      <c r="I9" s="158">
        <f>F9-D9</f>
        <v>-294893.6</v>
      </c>
      <c r="J9" s="158">
        <f>F9/D9*100</f>
        <v>61.534530323683065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52108.30000000005</v>
      </c>
      <c r="P9" s="161">
        <f>O9-N9</f>
        <v>-12591.699999999953</v>
      </c>
      <c r="Q9" s="158">
        <f>O9/N9*100</f>
        <v>80.53833075734164</v>
      </c>
      <c r="R9" s="100">
        <v>71000</v>
      </c>
      <c r="S9" s="100">
        <f>O9-R9</f>
        <v>-18891.699999999953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</v>
      </c>
      <c r="G15" s="150">
        <f t="shared" si="0"/>
        <v>-125.19999999999999</v>
      </c>
      <c r="H15" s="157">
        <f>F15/E15*100</f>
        <v>72.23946784922394</v>
      </c>
      <c r="I15" s="158">
        <f>#N/A</f>
        <v>-506.01</v>
      </c>
      <c r="J15" s="158">
        <f>F15/D15*100</f>
        <v>59.128856624319425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280.81</v>
      </c>
      <c r="P15" s="161">
        <f t="shared" si="1"/>
        <v>170.81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64228.06999999999</v>
      </c>
      <c r="G19" s="150">
        <f t="shared" si="0"/>
        <v>-18771.930000000008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4827.7699999999895</v>
      </c>
      <c r="P19" s="161">
        <f t="shared" si="1"/>
        <v>-7072.2300000000105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41175.7</v>
      </c>
      <c r="G20" s="150">
        <f t="shared" si="0"/>
        <v>-8224.300000000003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4827.699999999997</v>
      </c>
      <c r="P20" s="161">
        <f t="shared" si="1"/>
        <v>-2122.300000000003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284259.69999999995</v>
      </c>
      <c r="G23" s="150">
        <f t="shared" si="0"/>
        <v>3229.499999999942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37894.26999999996</v>
      </c>
      <c r="P23" s="161">
        <f t="shared" si="1"/>
        <v>-3846.7300000000396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133685.8</v>
      </c>
      <c r="G24" s="150">
        <f t="shared" si="0"/>
        <v>-3860.100000000006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13051.099999999991</v>
      </c>
      <c r="P24" s="161">
        <f t="shared" si="1"/>
        <v>-4423.900000000009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16712.5</v>
      </c>
      <c r="G25" s="150">
        <f t="shared" si="0"/>
        <v>358.39999999999964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850.5</v>
      </c>
      <c r="P25" s="161">
        <f t="shared" si="1"/>
        <v>-304.5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-42.9</v>
      </c>
      <c r="G28" s="150">
        <f t="shared" si="0"/>
        <v>-404.7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-2.1000000000000014</v>
      </c>
      <c r="P28" s="161">
        <f t="shared" si="1"/>
        <v>-107.1</v>
      </c>
      <c r="Q28" s="174">
        <f>O28/N28*100</f>
        <v>-2.0000000000000013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117016.2</v>
      </c>
      <c r="G29" s="150">
        <f t="shared" si="0"/>
        <v>-3813.800000000003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12202.699999999997</v>
      </c>
      <c r="P29" s="161">
        <f t="shared" si="1"/>
        <v>-4012.300000000003</v>
      </c>
      <c r="Q29" s="174">
        <f>O29/N29*100</f>
        <v>75.25562750539622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114.1</v>
      </c>
      <c r="G33" s="150">
        <f t="shared" si="0"/>
        <v>42.5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1.3275159976730657</v>
      </c>
      <c r="N33" s="157">
        <f>E33-липень!E33</f>
        <v>15.999999999999993</v>
      </c>
      <c r="O33" s="160">
        <f>F33-липень!F33</f>
        <v>27.64999999999999</v>
      </c>
      <c r="P33" s="161">
        <f t="shared" si="1"/>
        <v>11.649999999999999</v>
      </c>
      <c r="Q33" s="158">
        <f>O33/N33*100</f>
        <v>172.8125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</v>
      </c>
      <c r="G34" s="150">
        <f t="shared" si="0"/>
        <v>-38.2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0.25427677561073025</v>
      </c>
      <c r="N34" s="157">
        <f>E34-липень!E34</f>
        <v>0</v>
      </c>
      <c r="O34" s="160">
        <f>F34-липень!F34</f>
        <v>-3.280000000000001</v>
      </c>
      <c r="P34" s="161">
        <f t="shared" si="1"/>
        <v>-3.280000000000001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150497.8</v>
      </c>
      <c r="G35" s="150">
        <f t="shared" si="0"/>
        <v>7085.099999999977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43438.67999999999</v>
      </c>
      <c r="M35" s="226">
        <f>F35/K35</f>
        <v>1.4057447884869594</v>
      </c>
      <c r="N35" s="157">
        <f>E35-липень!E35</f>
        <v>24250.000000000015</v>
      </c>
      <c r="O35" s="160">
        <f>F35-липень!F35</f>
        <v>24818.79999999999</v>
      </c>
      <c r="P35" s="161">
        <f t="shared" si="1"/>
        <v>568.7999999999738</v>
      </c>
      <c r="Q35" s="165">
        <f>O35/N35*100</f>
        <v>102.34556701030917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47140.06</v>
      </c>
      <c r="G41" s="287">
        <f>G42+G43+G44+G45+G46+G48+G50+G51+G52+G53+G54+G59+G60+G64+G47+G49</f>
        <v>6562.5599999999995</v>
      </c>
      <c r="H41" s="152">
        <f>F41/E41*100</f>
        <v>116.17290370279095</v>
      </c>
      <c r="I41" s="153">
        <f>F41-D41</f>
        <v>-11884.940000000002</v>
      </c>
      <c r="J41" s="153">
        <f>F41/D41*100</f>
        <v>79.86456586192291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6676.469999999998</v>
      </c>
      <c r="P41" s="151">
        <f>P42+P43+P44+P45+P46+P48+P50+P51+P52+P53+P54+P59+P60+P64</f>
        <v>1298.8999999999996</v>
      </c>
      <c r="Q41" s="151">
        <f>O41/N41*100</f>
        <v>124.01036442661312</v>
      </c>
      <c r="R41" s="15">
        <f>R42+R43+R44+R45+R46+R47+R48+R50+R51+R52+R53+R54+R59+R60+R64</f>
        <v>5598.5</v>
      </c>
      <c r="S41" s="15">
        <f>O41-R41</f>
        <v>1077.9699999999984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2" ref="G42:G66">F42-E42</f>
        <v>3077.9</v>
      </c>
      <c r="H42" s="164">
        <f>#N/A</f>
        <v>463.60416666666674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1352.58</v>
      </c>
      <c r="P42" s="161">
        <f aca="true" t="shared" si="3" ref="P42:P66">O42-N42</f>
        <v>1132.58</v>
      </c>
      <c r="Q42" s="165">
        <f>#N/A</f>
        <v>9.08181818181819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2"/>
        <v>99.3</v>
      </c>
      <c r="H44" s="164">
        <f>F44/E44*100</f>
        <v>513.75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5</v>
      </c>
      <c r="P44" s="161">
        <f t="shared" si="3"/>
        <v>4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13</v>
      </c>
      <c r="G45" s="150">
        <f t="shared" si="2"/>
        <v>13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2.210000000000001</v>
      </c>
      <c r="P45" s="161">
        <f t="shared" si="3"/>
        <v>2.210000000000001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</v>
      </c>
      <c r="G46" s="150">
        <f t="shared" si="2"/>
        <v>427.1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53.5</v>
      </c>
      <c r="P46" s="161">
        <f t="shared" si="3"/>
        <v>31.5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802.8</v>
      </c>
      <c r="G48" s="150">
        <f t="shared" si="2"/>
        <v>222.79999999999995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88.19999999999993</v>
      </c>
      <c r="P48" s="161">
        <f t="shared" si="3"/>
        <v>28.199999999999932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12697.4</v>
      </c>
      <c r="G50" s="150">
        <f t="shared" si="2"/>
        <v>4757.4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1913.3999999999996</v>
      </c>
      <c r="P50" s="161">
        <f t="shared" si="3"/>
        <v>1013.3999999999996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371.9</v>
      </c>
      <c r="G51" s="150">
        <f t="shared" si="2"/>
        <v>161.89999999999998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65.69999999999999</v>
      </c>
      <c r="P51" s="161">
        <f t="shared" si="3"/>
        <v>30.69999999999999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30.7</v>
      </c>
      <c r="G52" s="150">
        <f t="shared" si="2"/>
        <v>14.7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4.779999999999998</v>
      </c>
      <c r="P52" s="161">
        <f t="shared" si="3"/>
        <v>0.7799999999999976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544.8</v>
      </c>
      <c r="G54" s="150">
        <f t="shared" si="2"/>
        <v>-245.20000000000005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65.49999999999994</v>
      </c>
      <c r="P54" s="161">
        <f t="shared" si="3"/>
        <v>-34.50000000000006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5840.6</v>
      </c>
      <c r="G60" s="150">
        <f t="shared" si="2"/>
        <v>-219.39999999999964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402.40000000000055</v>
      </c>
      <c r="P60" s="161">
        <f t="shared" si="3"/>
        <v>-197.59999999999945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1380</v>
      </c>
      <c r="G62" s="150">
        <f t="shared" si="2"/>
        <v>1380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150</v>
      </c>
      <c r="P62" s="161">
        <f t="shared" si="3"/>
        <v>150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867878.67</v>
      </c>
      <c r="G67" s="151">
        <f>F67-E67</f>
        <v>-18520.12999999989</v>
      </c>
      <c r="H67" s="152">
        <f>F67/E67*100</f>
        <v>97.91063232486327</v>
      </c>
      <c r="I67" s="153">
        <f>F67-D67</f>
        <v>-489612.43000000005</v>
      </c>
      <c r="J67" s="153">
        <f>F67/D67*100</f>
        <v>63.932549539367145</v>
      </c>
      <c r="K67" s="151">
        <f>K8+K41+K65+K66</f>
        <v>676523.55</v>
      </c>
      <c r="L67" s="153">
        <f>F67-K67</f>
        <v>191355.12</v>
      </c>
      <c r="M67" s="219">
        <f>F67/K67</f>
        <v>1.2828506413413103</v>
      </c>
      <c r="N67" s="151">
        <f>N8+N41+N65+N66</f>
        <v>123856.1</v>
      </c>
      <c r="O67" s="151">
        <f>O8+O41+O65+O66</f>
        <v>101819.02</v>
      </c>
      <c r="P67" s="155">
        <f>O67-N67</f>
        <v>-22037.08</v>
      </c>
      <c r="Q67" s="153">
        <f>O67/N67*100</f>
        <v>82.20751339659492</v>
      </c>
      <c r="R67" s="27">
        <f>R8+R41+R65+R66</f>
        <v>108115.7</v>
      </c>
      <c r="S67" s="280">
        <f>O67-R67</f>
        <v>-6296.679999999993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5920.2</v>
      </c>
      <c r="G77" s="162">
        <f t="shared" si="4"/>
        <v>-16909.8</v>
      </c>
      <c r="H77" s="164">
        <f>F77/E77*100</f>
        <v>25.93166885676741</v>
      </c>
      <c r="I77" s="167">
        <f>#N/A</f>
        <v>-48093.79</v>
      </c>
      <c r="J77" s="167">
        <f>F77/D77*100</f>
        <v>10.963333333333333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13.989999999999782</v>
      </c>
      <c r="P77" s="167">
        <f>#N/A</f>
        <v>-3600</v>
      </c>
      <c r="Q77" s="167">
        <f>O77/N77*100</f>
        <v>0.388611111111105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7070.9</v>
      </c>
      <c r="G78" s="162">
        <f t="shared" si="4"/>
        <v>-16829.1</v>
      </c>
      <c r="H78" s="164">
        <f>F78/E78*100</f>
        <v>29.58535564853556</v>
      </c>
      <c r="I78" s="167">
        <f>#N/A</f>
        <v>-72024.2</v>
      </c>
      <c r="J78" s="167">
        <f>F78/D78*100</f>
        <v>8.950506329113923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99.59999999999945</v>
      </c>
      <c r="P78" s="167">
        <f>#N/A</f>
        <v>-3845.5</v>
      </c>
      <c r="Q78" s="167">
        <f>O78/N78*100</f>
        <v>2.5870129870129728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13003.869999999999</v>
      </c>
      <c r="G80" s="185">
        <f t="shared" si="4"/>
        <v>-51734.130000000005</v>
      </c>
      <c r="H80" s="186">
        <f>F80/E80*100</f>
        <v>20.086919583552163</v>
      </c>
      <c r="I80" s="187">
        <f>#N/A</f>
        <v>-224324.25</v>
      </c>
      <c r="J80" s="187">
        <f>F80/D80*100</f>
        <v>5.481821934024154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114.58999999999924</v>
      </c>
      <c r="P80" s="187">
        <f>#N/A</f>
        <v>-11946.5</v>
      </c>
      <c r="Q80" s="187">
        <f>O80/N80*100</f>
        <v>0.9588318969123859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6573.3</v>
      </c>
      <c r="G83" s="162">
        <f t="shared" si="4"/>
        <v>180.09999999999945</v>
      </c>
      <c r="H83" s="164">
        <f>F83/E83*100</f>
        <v>102.81705562159793</v>
      </c>
      <c r="I83" s="167">
        <f>#N/A</f>
        <v>-3240.5</v>
      </c>
      <c r="J83" s="167">
        <f>F83/D83*100</f>
        <v>78.627990430622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1459.6000000000004</v>
      </c>
      <c r="P83" s="167">
        <f>O83-N83</f>
        <v>-422.8000000000002</v>
      </c>
      <c r="Q83" s="190">
        <f>O83/N83*100</f>
        <v>77.53931151721206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6611.49</v>
      </c>
      <c r="G85" s="185">
        <f t="shared" si="4"/>
        <v>214.28999999999905</v>
      </c>
      <c r="H85" s="186">
        <f>F85/E85*100</f>
        <v>103.34974676420931</v>
      </c>
      <c r="I85" s="187">
        <f>#N/A</f>
        <v>-3242.3100000000004</v>
      </c>
      <c r="J85" s="187">
        <f>F85/D85*100</f>
        <v>78.70821428571429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1459.6000000000004</v>
      </c>
      <c r="P85" s="185">
        <f>P81+P84+P82+P83</f>
        <v>-422.8000000000002</v>
      </c>
      <c r="Q85" s="187">
        <f>O85/N85*100</f>
        <v>77.53931151721206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17.7</v>
      </c>
      <c r="G86" s="162">
        <f t="shared" si="4"/>
        <v>-8.700000000000003</v>
      </c>
      <c r="H86" s="164">
        <f>F86/E86*100</f>
        <v>67.04545454545455</v>
      </c>
      <c r="I86" s="167">
        <f>#N/A</f>
        <v>-25.57</v>
      </c>
      <c r="J86" s="167">
        <f>F86/D86*100</f>
        <v>46.578947368421055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5.27</v>
      </c>
      <c r="P86" s="167">
        <f>#N/A</f>
        <v>-1.6000000000000014</v>
      </c>
      <c r="Q86" s="167">
        <f>O86/N86</f>
        <v>3.2937499999999966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19666</v>
      </c>
      <c r="G88" s="192">
        <f>F88-E88</f>
        <v>-51495.59999999999</v>
      </c>
      <c r="H88" s="193">
        <f>F88/E88*100</f>
        <v>27.635691159276917</v>
      </c>
      <c r="I88" s="194">
        <f>F88-D88</f>
        <v>-225990.03</v>
      </c>
      <c r="J88" s="194">
        <f>F88/D88*100</f>
        <v>8.005502653445959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1579.4599999999996</v>
      </c>
      <c r="P88" s="194">
        <f>#N/A</f>
        <v>-13824.7</v>
      </c>
      <c r="Q88" s="194">
        <f>O88/N88*100</f>
        <v>11.416407661727499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887544.67</v>
      </c>
      <c r="G89" s="192">
        <f>F89-E89</f>
        <v>-70015.72999999986</v>
      </c>
      <c r="H89" s="193">
        <f>F89/E89*100</f>
        <v>92.6881134599969</v>
      </c>
      <c r="I89" s="194">
        <f>F89-D89</f>
        <v>-715602.4600000001</v>
      </c>
      <c r="J89" s="194">
        <f>F89/D89*100</f>
        <v>55.362645972487876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103398.48000000001</v>
      </c>
      <c r="P89" s="194">
        <f>#N/A</f>
        <v>-128900.27999999997</v>
      </c>
      <c r="Q89" s="194">
        <f>O89/N89*100</f>
        <v>75.0945268067435</v>
      </c>
      <c r="R89" s="27">
        <f>R67+R88</f>
        <v>112668.9</v>
      </c>
      <c r="S89" s="27">
        <f>S67+S88</f>
        <v>-10839.579999999993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2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11018.54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42976</v>
      </c>
      <c r="D93" s="29">
        <v>5224.7</v>
      </c>
      <c r="G93" s="4" t="s">
        <v>58</v>
      </c>
      <c r="O93" s="318"/>
      <c r="P93" s="318"/>
    </row>
    <row r="94" spans="3:16" ht="15">
      <c r="C94" s="81">
        <v>42975</v>
      </c>
      <c r="D94" s="29">
        <v>6468.9</v>
      </c>
      <c r="G94" s="325"/>
      <c r="H94" s="325"/>
      <c r="I94" s="118"/>
      <c r="J94" s="295"/>
      <c r="K94" s="295"/>
      <c r="L94" s="295"/>
      <c r="M94" s="295"/>
      <c r="N94" s="295"/>
      <c r="O94" s="318"/>
      <c r="P94" s="318"/>
    </row>
    <row r="95" spans="3:16" ht="15.75" customHeight="1">
      <c r="C95" s="81">
        <v>42970</v>
      </c>
      <c r="D95" s="29">
        <v>4234.8</v>
      </c>
      <c r="F95" s="68"/>
      <c r="G95" s="325"/>
      <c r="H95" s="325"/>
      <c r="I95" s="118"/>
      <c r="J95" s="296"/>
      <c r="K95" s="296"/>
      <c r="L95" s="296"/>
      <c r="M95" s="296"/>
      <c r="N95" s="296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0.01417</v>
      </c>
      <c r="E97" s="69"/>
      <c r="F97" s="125" t="s">
        <v>107</v>
      </c>
      <c r="G97" s="325"/>
      <c r="H97" s="325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1205.3999999999999</v>
      </c>
      <c r="G100" s="68">
        <f>G48+G51+G52</f>
        <v>399.3999999999999</v>
      </c>
      <c r="H100" s="69"/>
      <c r="I100" s="69"/>
      <c r="N100" s="29">
        <f>N48+N51+N52</f>
        <v>99</v>
      </c>
      <c r="O100" s="202">
        <f>O48+O51+O52</f>
        <v>158.67999999999992</v>
      </c>
      <c r="P100" s="29">
        <f>P48+P51+P52</f>
        <v>59.67999999999992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824316.31</v>
      </c>
      <c r="G102" s="29">
        <f>F102-E102</f>
        <v>-21987.489999999874</v>
      </c>
      <c r="H102" s="230">
        <f>F102/E102</f>
        <v>0.9740193887821372</v>
      </c>
      <c r="I102" s="29">
        <f>F102-D102</f>
        <v>-474732.29000000004</v>
      </c>
      <c r="J102" s="230">
        <f>F102/D102</f>
        <v>0.6345538650363043</v>
      </c>
      <c r="N102" s="29">
        <f>N9+N15+N17+N18+N19+N23+N42+N45+N65+N59</f>
        <v>118692.3</v>
      </c>
      <c r="O102" s="229">
        <f>O9+O15+O17+O18+O19+O23+O42+O45+O65+O59</f>
        <v>96497.34000000001</v>
      </c>
      <c r="P102" s="29">
        <f>O102-N102</f>
        <v>-22194.959999999992</v>
      </c>
      <c r="Q102" s="230">
        <f>O102/N102</f>
        <v>0.8130042134156976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43538.49</v>
      </c>
      <c r="G103" s="29">
        <f>G43+G44+G46+G48+G50+G51+G52+G53+G54+G60+G64+G47</f>
        <v>3448.739999999998</v>
      </c>
      <c r="H103" s="230">
        <f>F103/E103</f>
        <v>1.0858832772166105</v>
      </c>
      <c r="I103" s="29">
        <f>I43+I44+I46+I48+I50+I51+I52+I53+I54+I60+I64+I47</f>
        <v>-17103.980000000003</v>
      </c>
      <c r="J103" s="230">
        <f>F103/D103</f>
        <v>0.7449799375454507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5321.679999999999</v>
      </c>
      <c r="P103" s="29">
        <f>P43+P44+P46+P48+P50+P51+P52+P53+P54+P60+P64+P47</f>
        <v>157.87999999999965</v>
      </c>
      <c r="Q103" s="230">
        <f>O103/N103</f>
        <v>1.0305743832061658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39920.32</v>
      </c>
      <c r="G111" s="192">
        <f>F111-E111</f>
        <v>-49343.33999999999</v>
      </c>
      <c r="H111" s="193">
        <f>F111/E111*100</f>
        <v>44.72180504362022</v>
      </c>
      <c r="I111" s="194">
        <f>F111-D111</f>
        <v>-278143.93</v>
      </c>
      <c r="J111" s="194">
        <f>F111/D111*100</f>
        <v>12.551023889041286</v>
      </c>
      <c r="K111" s="194">
        <v>3039.87</v>
      </c>
      <c r="L111" s="194">
        <f>F111-K111</f>
        <v>36880.45</v>
      </c>
      <c r="M111" s="269">
        <f>F111/K111</f>
        <v>13.132245786826411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907798.99</v>
      </c>
      <c r="G112" s="192">
        <f>F112-E112</f>
        <v>-67863.46999999997</v>
      </c>
      <c r="H112" s="193">
        <f>F112/E112*100</f>
        <v>93.0443700785618</v>
      </c>
      <c r="I112" s="194">
        <f>F112-D112</f>
        <v>-767756.3600000001</v>
      </c>
      <c r="J112" s="194">
        <f>F112/D112*100</f>
        <v>54.17899146095054</v>
      </c>
      <c r="K112" s="194">
        <f>K89+K111</f>
        <v>705212.41</v>
      </c>
      <c r="L112" s="194">
        <f>F112-K112</f>
        <v>202586.57999999996</v>
      </c>
      <c r="M112" s="269">
        <f>F112/K112</f>
        <v>1.2872702991712808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1453628.0699999998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5" sqref="L2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218</v>
      </c>
      <c r="O3" s="312" t="s">
        <v>220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219</v>
      </c>
      <c r="F4" s="319" t="s">
        <v>33</v>
      </c>
      <c r="G4" s="321" t="s">
        <v>221</v>
      </c>
      <c r="H4" s="310" t="s">
        <v>222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226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225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8"/>
      <c r="P93" s="318"/>
    </row>
    <row r="94" spans="3:16" ht="15">
      <c r="C94" s="81">
        <v>42944</v>
      </c>
      <c r="D94" s="29">
        <v>13586.1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42943</v>
      </c>
      <c r="D95" s="29">
        <v>6106.3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f>'[1]залишки  (2)'!$G$6/1000</f>
        <v>0.01417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4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B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299" t="s">
        <v>216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212</v>
      </c>
      <c r="O3" s="312" t="s">
        <v>213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209</v>
      </c>
      <c r="F4" s="319" t="s">
        <v>33</v>
      </c>
      <c r="G4" s="321" t="s">
        <v>210</v>
      </c>
      <c r="H4" s="310" t="s">
        <v>211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217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214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8"/>
      <c r="P93" s="318"/>
    </row>
    <row r="94" spans="3:16" ht="15" hidden="1">
      <c r="C94" s="81">
        <v>42913</v>
      </c>
      <c r="D94" s="29">
        <v>9872.9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 hidden="1">
      <c r="C95" s="81">
        <v>42912</v>
      </c>
      <c r="D95" s="29">
        <v>4876.1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 hidden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4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201</v>
      </c>
      <c r="O3" s="312" t="s">
        <v>202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198</v>
      </c>
      <c r="F4" s="319" t="s">
        <v>33</v>
      </c>
      <c r="G4" s="321" t="s">
        <v>199</v>
      </c>
      <c r="H4" s="310" t="s">
        <v>200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208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204</v>
      </c>
      <c r="L5" s="328"/>
      <c r="M5" s="329"/>
      <c r="N5" s="311"/>
      <c r="O5" s="324"/>
      <c r="P5" s="322"/>
      <c r="Q5" s="326"/>
      <c r="R5" s="315" t="s">
        <v>203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8"/>
      <c r="P93" s="318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191</v>
      </c>
      <c r="O3" s="312" t="s">
        <v>190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187</v>
      </c>
      <c r="F4" s="319" t="s">
        <v>33</v>
      </c>
      <c r="G4" s="321" t="s">
        <v>188</v>
      </c>
      <c r="H4" s="310" t="s">
        <v>189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197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192</v>
      </c>
      <c r="L5" s="328"/>
      <c r="M5" s="329"/>
      <c r="N5" s="311"/>
      <c r="O5" s="324"/>
      <c r="P5" s="322"/>
      <c r="Q5" s="326"/>
      <c r="R5" s="315" t="s">
        <v>193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8"/>
      <c r="P93" s="318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  <c r="T1" s="246"/>
      <c r="U1" s="249"/>
      <c r="V1" s="259"/>
      <c r="W1" s="259"/>
    </row>
    <row r="2" spans="2:23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163</v>
      </c>
      <c r="O3" s="312" t="s">
        <v>164</v>
      </c>
      <c r="P3" s="312"/>
      <c r="Q3" s="312"/>
      <c r="R3" s="312"/>
      <c r="S3" s="31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01"/>
      <c r="B4" s="303"/>
      <c r="C4" s="304"/>
      <c r="D4" s="305"/>
      <c r="E4" s="313" t="s">
        <v>153</v>
      </c>
      <c r="F4" s="319" t="s">
        <v>33</v>
      </c>
      <c r="G4" s="321" t="s">
        <v>162</v>
      </c>
      <c r="H4" s="310" t="s">
        <v>176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186</v>
      </c>
      <c r="P4" s="321" t="s">
        <v>49</v>
      </c>
      <c r="Q4" s="326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169</v>
      </c>
      <c r="L5" s="328"/>
      <c r="M5" s="329"/>
      <c r="N5" s="311"/>
      <c r="O5" s="324"/>
      <c r="P5" s="322"/>
      <c r="Q5" s="326"/>
      <c r="R5" s="327" t="s">
        <v>102</v>
      </c>
      <c r="S5" s="329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30.75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8"/>
      <c r="P93" s="318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2" sqref="O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9" t="s">
        <v>151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144</v>
      </c>
      <c r="O3" s="312" t="s">
        <v>148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149</v>
      </c>
      <c r="F4" s="319" t="s">
        <v>33</v>
      </c>
      <c r="G4" s="321" t="s">
        <v>145</v>
      </c>
      <c r="H4" s="310" t="s">
        <v>146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152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147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8"/>
      <c r="P90" s="31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2" sqref="F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134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123</v>
      </c>
      <c r="O3" s="312" t="s">
        <v>118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135</v>
      </c>
      <c r="F4" s="319" t="s">
        <v>33</v>
      </c>
      <c r="G4" s="321" t="s">
        <v>136</v>
      </c>
      <c r="H4" s="310" t="s">
        <v>137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124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142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8"/>
      <c r="P90" s="31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126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129</v>
      </c>
      <c r="O3" s="312" t="s">
        <v>125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127</v>
      </c>
      <c r="F4" s="319" t="s">
        <v>33</v>
      </c>
      <c r="G4" s="321" t="s">
        <v>128</v>
      </c>
      <c r="H4" s="310" t="s">
        <v>122</v>
      </c>
      <c r="I4" s="321" t="s">
        <v>103</v>
      </c>
      <c r="J4" s="310" t="s">
        <v>104</v>
      </c>
      <c r="K4" s="85" t="s">
        <v>114</v>
      </c>
      <c r="L4" s="204" t="s">
        <v>113</v>
      </c>
      <c r="M4" s="90" t="s">
        <v>63</v>
      </c>
      <c r="N4" s="310"/>
      <c r="O4" s="323" t="s">
        <v>133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130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8"/>
      <c r="P90" s="318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'[1]залишки  (2)'!$G$6/1000</f>
        <v>0.01417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2017-08-30T07:20:07Z</cp:lastPrinted>
  <dcterms:created xsi:type="dcterms:W3CDTF">2003-07-28T11:27:56Z</dcterms:created>
  <dcterms:modified xsi:type="dcterms:W3CDTF">2017-08-30T07:20:32Z</dcterms:modified>
  <cp:category/>
  <cp:version/>
  <cp:contentType/>
  <cp:contentStatus/>
</cp:coreProperties>
</file>